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3260" windowHeight="103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10" i="1"/>
  <c r="P12" s="1"/>
  <c r="Q8"/>
  <c r="Q10" s="1"/>
  <c r="P8"/>
  <c r="O8"/>
  <c r="O10" s="1"/>
  <c r="O12" s="1"/>
  <c r="O14" s="1"/>
  <c r="E14"/>
  <c r="E15"/>
  <c r="F16" s="1"/>
  <c r="F23" s="1"/>
  <c r="D34" s="1"/>
  <c r="I34" s="1"/>
  <c r="E18"/>
  <c r="E19"/>
  <c r="F22" s="1"/>
  <c r="E30" s="1"/>
  <c r="E20"/>
  <c r="E21"/>
  <c r="E28"/>
  <c r="G28"/>
  <c r="E29"/>
  <c r="G29" s="1"/>
  <c r="H28"/>
  <c r="H29"/>
  <c r="I39"/>
  <c r="C47"/>
  <c r="C60" s="1"/>
  <c r="E60" s="1"/>
  <c r="I41"/>
  <c r="P23" l="1"/>
  <c r="P25" s="1"/>
  <c r="Q12"/>
  <c r="Q14" s="1"/>
  <c r="H31"/>
  <c r="H37" s="1"/>
  <c r="H30"/>
  <c r="G30"/>
  <c r="G31" s="1"/>
  <c r="G37" s="1"/>
  <c r="I37" s="1"/>
  <c r="I42" s="1"/>
  <c r="I44" l="1"/>
  <c r="H60" s="1"/>
  <c r="F60"/>
  <c r="G60" s="1"/>
  <c r="H55"/>
  <c r="I55" s="1"/>
  <c r="E47"/>
  <c r="H47" s="1"/>
  <c r="D50"/>
  <c r="E50" s="1"/>
  <c r="C52" l="1"/>
  <c r="C51"/>
  <c r="D51" s="1"/>
  <c r="E51" s="1"/>
  <c r="C53" l="1"/>
  <c r="D52"/>
  <c r="E52" s="1"/>
  <c r="C54" l="1"/>
  <c r="D53"/>
  <c r="E53" s="1"/>
  <c r="C55" l="1"/>
  <c r="D54"/>
  <c r="E54" s="1"/>
  <c r="G50" l="1"/>
  <c r="D55"/>
  <c r="E55" s="1"/>
  <c r="G51" l="1"/>
  <c r="H50"/>
  <c r="I50" s="1"/>
  <c r="G52" l="1"/>
  <c r="H51"/>
  <c r="I51" s="1"/>
  <c r="G53" l="1"/>
  <c r="H52"/>
  <c r="I52" s="1"/>
  <c r="G54" l="1"/>
  <c r="H54" s="1"/>
  <c r="I54" s="1"/>
  <c r="H53"/>
  <c r="I53" s="1"/>
</calcChain>
</file>

<file path=xl/sharedStrings.xml><?xml version="1.0" encoding="utf-8"?>
<sst xmlns="http://schemas.openxmlformats.org/spreadsheetml/2006/main" count="125" uniqueCount="90">
  <si>
    <t>Pre-Voyage Calculation</t>
  </si>
  <si>
    <t>Descriminação dos Cálculos</t>
  </si>
  <si>
    <t>Vessel</t>
  </si>
  <si>
    <t>1. DURATION</t>
  </si>
  <si>
    <t>Ballast Voyage</t>
  </si>
  <si>
    <t>Laden Voyage</t>
  </si>
  <si>
    <t>Extra (Reserve)</t>
  </si>
  <si>
    <t>Itinerary :</t>
  </si>
  <si>
    <t>distance</t>
  </si>
  <si>
    <t>speed</t>
  </si>
  <si>
    <t>days</t>
  </si>
  <si>
    <t>Total</t>
  </si>
  <si>
    <t>steamming days</t>
  </si>
  <si>
    <t>Loading port A</t>
  </si>
  <si>
    <t>Loading port B</t>
  </si>
  <si>
    <t>NOR/SSH</t>
  </si>
  <si>
    <t>Qty</t>
  </si>
  <si>
    <t>daily rate</t>
  </si>
  <si>
    <t xml:space="preserve">         port  days</t>
  </si>
  <si>
    <t xml:space="preserve">2. SPEED / CONSUMPTION </t>
  </si>
  <si>
    <t>IFO</t>
  </si>
  <si>
    <t>MDO/GO</t>
  </si>
  <si>
    <t>Laden  Voyage</t>
  </si>
  <si>
    <t>Port</t>
  </si>
  <si>
    <t>Voyage Consumption</t>
  </si>
  <si>
    <t>3. EXPENSES</t>
  </si>
  <si>
    <t>Price/MT</t>
  </si>
  <si>
    <t>TT. COSTS</t>
  </si>
  <si>
    <t>Total Days Voyage</t>
  </si>
  <si>
    <t>daily hire / CAI</t>
  </si>
  <si>
    <t>TTL VESSEL COSTS</t>
  </si>
  <si>
    <t>TTL BUNKERS COSTS</t>
  </si>
  <si>
    <t>Bunkers</t>
  </si>
  <si>
    <t>Port Charges</t>
  </si>
  <si>
    <t>D/A port A</t>
  </si>
  <si>
    <t>D/A port B</t>
  </si>
  <si>
    <t>D/A port C</t>
  </si>
  <si>
    <t>D/A port D</t>
  </si>
  <si>
    <t>Disch. Port  C</t>
  </si>
  <si>
    <t>Disch. Port  D</t>
  </si>
  <si>
    <t>TTL PORT CHARGES</t>
  </si>
  <si>
    <t>Extra Insur.</t>
  </si>
  <si>
    <t>Canals</t>
  </si>
  <si>
    <t>TTL EXTRA COSTS</t>
  </si>
  <si>
    <t>Extra Costs</t>
  </si>
  <si>
    <t>TOTAL</t>
  </si>
  <si>
    <t>TOTAL EXPENSES</t>
  </si>
  <si>
    <t>Commisions</t>
  </si>
  <si>
    <t>4. BREAK- EVEN</t>
  </si>
  <si>
    <t>Qty.Cargo</t>
  </si>
  <si>
    <t>TTl.Expenses</t>
  </si>
  <si>
    <t>Break-Even Freight Rate</t>
  </si>
  <si>
    <t>F.Rate</t>
  </si>
  <si>
    <t>TCE</t>
  </si>
  <si>
    <t>5.SENSITIVITY</t>
  </si>
  <si>
    <t xml:space="preserve">TCE </t>
  </si>
  <si>
    <t>6. FIXTURE</t>
  </si>
  <si>
    <t>Income</t>
  </si>
  <si>
    <t>Ttl. Exp.</t>
  </si>
  <si>
    <t>Result</t>
  </si>
  <si>
    <t>usd/daily</t>
  </si>
  <si>
    <t>usd</t>
  </si>
  <si>
    <t>/MT</t>
  </si>
  <si>
    <t xml:space="preserve"> Daily Consumption(MT/d)</t>
  </si>
  <si>
    <t>TTL. DAYS</t>
  </si>
  <si>
    <t>←</t>
  </si>
  <si>
    <t>TTL.BUNKERS</t>
  </si>
  <si>
    <t>%</t>
  </si>
  <si>
    <t>USD/MT</t>
  </si>
  <si>
    <t>MT</t>
  </si>
  <si>
    <t>usd/mt</t>
  </si>
  <si>
    <r>
      <t>∆</t>
    </r>
    <r>
      <rPr>
        <b/>
        <sz val="10"/>
        <rFont val="Arial"/>
        <family val="2"/>
      </rPr>
      <t xml:space="preserve"> F.Rate</t>
    </r>
  </si>
  <si>
    <t>Margin %</t>
  </si>
  <si>
    <t>JB</t>
  </si>
  <si>
    <t>Leixões</t>
  </si>
  <si>
    <t>/ New Orleans / Lisboa</t>
  </si>
  <si>
    <t>ETA</t>
  </si>
  <si>
    <t>ETD</t>
  </si>
  <si>
    <t>Viagem</t>
  </si>
  <si>
    <t>GO</t>
  </si>
  <si>
    <t>NOLA</t>
  </si>
  <si>
    <t>Tempo</t>
  </si>
  <si>
    <t>Porto</t>
  </si>
  <si>
    <t>DWT =</t>
  </si>
  <si>
    <t>Const. =</t>
  </si>
  <si>
    <t>Bunkers=</t>
  </si>
  <si>
    <t>Carga</t>
  </si>
  <si>
    <t>Lisboa</t>
  </si>
  <si>
    <t>mês Setembro=30 dias</t>
  </si>
  <si>
    <t>(25OUT 14 : 53 )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</si>
</sst>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[$-F800]dddd\,\ mmmm\ dd\,\ yyyy"/>
    <numFmt numFmtId="165" formatCode="_-* #,##0.0\ _€_-;\-* #,##0.0\ _€_-;_-* &quot;-&quot;??\ _€_-;_-@_-"/>
  </numFmts>
  <fonts count="1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0"/>
      <name val="Arial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4" borderId="0" applyNumberFormat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3" borderId="0" xfId="0" applyFill="1"/>
    <xf numFmtId="2" fontId="0" fillId="2" borderId="0" xfId="0" applyNumberFormat="1" applyFill="1"/>
    <xf numFmtId="2" fontId="0" fillId="0" borderId="0" xfId="0" applyNumberFormat="1"/>
    <xf numFmtId="3" fontId="0" fillId="2" borderId="0" xfId="0" applyNumberFormat="1" applyFill="1"/>
    <xf numFmtId="0" fontId="0" fillId="0" borderId="0" xfId="0" applyFill="1"/>
    <xf numFmtId="2" fontId="2" fillId="0" borderId="0" xfId="0" applyNumberFormat="1" applyFont="1"/>
    <xf numFmtId="0" fontId="0" fillId="0" borderId="0" xfId="0" applyAlignment="1">
      <alignment horizontal="right"/>
    </xf>
    <xf numFmtId="3" fontId="0" fillId="0" borderId="0" xfId="0" applyNumberFormat="1"/>
    <xf numFmtId="0" fontId="0" fillId="0" borderId="0" xfId="0" quotePrefix="1"/>
    <xf numFmtId="0" fontId="9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4" fillId="0" borderId="0" xfId="0" applyFont="1" applyAlignment="1">
      <alignment horizontal="center"/>
    </xf>
    <xf numFmtId="9" fontId="0" fillId="0" borderId="0" xfId="0" applyNumberFormat="1"/>
    <xf numFmtId="4" fontId="0" fillId="0" borderId="0" xfId="0" applyNumberFormat="1"/>
    <xf numFmtId="3" fontId="2" fillId="0" borderId="3" xfId="0" applyNumberFormat="1" applyFont="1" applyBorder="1"/>
    <xf numFmtId="3" fontId="2" fillId="0" borderId="0" xfId="0" applyNumberFormat="1" applyFont="1"/>
    <xf numFmtId="2" fontId="2" fillId="2" borderId="0" xfId="0" applyNumberFormat="1" applyFont="1" applyFill="1"/>
    <xf numFmtId="3" fontId="2" fillId="0" borderId="3" xfId="0" applyNumberFormat="1" applyFont="1" applyFill="1" applyBorder="1"/>
    <xf numFmtId="0" fontId="2" fillId="0" borderId="1" xfId="0" applyFont="1" applyFill="1" applyBorder="1"/>
    <xf numFmtId="0" fontId="0" fillId="0" borderId="2" xfId="0" applyFill="1" applyBorder="1"/>
    <xf numFmtId="0" fontId="0" fillId="2" borderId="0" xfId="0" quotePrefix="1" applyFill="1"/>
    <xf numFmtId="164" fontId="0" fillId="0" borderId="0" xfId="0" applyNumberFormat="1"/>
    <xf numFmtId="43" fontId="0" fillId="0" borderId="0" xfId="1" applyNumberFormat="1" applyFont="1"/>
    <xf numFmtId="2" fontId="0" fillId="0" borderId="0" xfId="1" applyNumberFormat="1" applyFont="1"/>
    <xf numFmtId="0" fontId="10" fillId="4" borderId="0" xfId="2"/>
    <xf numFmtId="2" fontId="10" fillId="4" borderId="0" xfId="2" applyNumberFormat="1"/>
    <xf numFmtId="43" fontId="10" fillId="4" borderId="0" xfId="2" applyNumberFormat="1"/>
    <xf numFmtId="165" fontId="10" fillId="4" borderId="0" xfId="2" applyNumberFormat="1"/>
    <xf numFmtId="0" fontId="0" fillId="5" borderId="0" xfId="0" applyFill="1"/>
    <xf numFmtId="2" fontId="0" fillId="5" borderId="0" xfId="1" applyNumberFormat="1" applyFont="1" applyFill="1"/>
    <xf numFmtId="43" fontId="0" fillId="5" borderId="0" xfId="1" applyNumberFormat="1" applyFont="1" applyFill="1"/>
    <xf numFmtId="0" fontId="8" fillId="5" borderId="0" xfId="0" applyFont="1" applyFill="1"/>
    <xf numFmtId="2" fontId="8" fillId="5" borderId="0" xfId="1" applyNumberFormat="1" applyFont="1" applyFill="1"/>
    <xf numFmtId="43" fontId="8" fillId="5" borderId="0" xfId="1" applyNumberFormat="1" applyFont="1" applyFill="1"/>
    <xf numFmtId="2" fontId="0" fillId="5" borderId="0" xfId="1" quotePrefix="1" applyNumberFormat="1" applyFont="1" applyFill="1"/>
    <xf numFmtId="164" fontId="0" fillId="5" borderId="0" xfId="0" applyNumberFormat="1" applyFill="1"/>
    <xf numFmtId="0" fontId="0" fillId="0" borderId="0" xfId="0" applyAlignment="1">
      <alignment horizontal="center"/>
    </xf>
  </cellXfs>
  <cellStyles count="3">
    <cellStyle name="20% - Cor1" xfId="2" builtinId="30"/>
    <cellStyle name="Normal" xfId="0" builtinId="0"/>
    <cellStyle name="Vírgula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0"/>
  <sheetViews>
    <sheetView tabSelected="1" workbookViewId="0">
      <selection activeCell="C15" sqref="C15"/>
    </sheetView>
  </sheetViews>
  <sheetFormatPr defaultRowHeight="12.75"/>
  <cols>
    <col min="3" max="3" width="9.85546875" customWidth="1"/>
    <col min="4" max="4" width="11" customWidth="1"/>
    <col min="5" max="5" width="9.28515625" bestFit="1" customWidth="1"/>
    <col min="6" max="6" width="9.85546875" bestFit="1" customWidth="1"/>
    <col min="7" max="8" width="9.28515625" bestFit="1" customWidth="1"/>
    <col min="9" max="9" width="10.85546875" bestFit="1" customWidth="1"/>
    <col min="11" max="11" width="10.85546875" customWidth="1"/>
    <col min="15" max="15" width="9.140625" style="33"/>
    <col min="16" max="16" width="11.85546875" style="32" customWidth="1"/>
    <col min="17" max="17" width="11" style="32" customWidth="1"/>
  </cols>
  <sheetData>
    <row r="1" spans="1:17" ht="20.25">
      <c r="A1" s="4" t="s">
        <v>0</v>
      </c>
    </row>
    <row r="2" spans="1:17">
      <c r="M2" s="38"/>
      <c r="N2" s="38"/>
      <c r="O2" s="39" t="s">
        <v>81</v>
      </c>
      <c r="P2" s="40" t="s">
        <v>20</v>
      </c>
      <c r="Q2" s="40" t="s">
        <v>79</v>
      </c>
    </row>
    <row r="3" spans="1:17">
      <c r="M3" s="38"/>
      <c r="N3" s="38"/>
      <c r="O3" s="39"/>
      <c r="P3" s="40"/>
      <c r="Q3" s="40"/>
    </row>
    <row r="4" spans="1:17" s="7" customFormat="1" ht="18">
      <c r="A4" s="5" t="s">
        <v>1</v>
      </c>
      <c r="M4" s="41"/>
      <c r="N4" s="41"/>
      <c r="O4" s="42"/>
      <c r="P4" s="43"/>
      <c r="Q4" s="43"/>
    </row>
    <row r="5" spans="1:17">
      <c r="M5" s="38" t="s">
        <v>74</v>
      </c>
      <c r="N5" s="38" t="s">
        <v>77</v>
      </c>
      <c r="O5" s="39">
        <v>11.5</v>
      </c>
      <c r="P5" s="40">
        <v>1020</v>
      </c>
      <c r="Q5" s="40">
        <v>135</v>
      </c>
    </row>
    <row r="6" spans="1:17">
      <c r="M6" s="38" t="s">
        <v>78</v>
      </c>
      <c r="N6" s="38"/>
      <c r="O6" s="39">
        <v>13.99</v>
      </c>
      <c r="P6" s="40">
        <v>-391.73</v>
      </c>
      <c r="Q6" s="40">
        <v>-27.98</v>
      </c>
    </row>
    <row r="7" spans="1:17">
      <c r="A7" t="s">
        <v>2</v>
      </c>
      <c r="B7" s="1"/>
      <c r="C7" s="1" t="s">
        <v>73</v>
      </c>
      <c r="D7" s="1"/>
      <c r="E7" t="s">
        <v>7</v>
      </c>
      <c r="F7" s="1" t="s">
        <v>74</v>
      </c>
      <c r="G7" s="30" t="s">
        <v>75</v>
      </c>
      <c r="H7" s="1"/>
      <c r="I7" s="1"/>
      <c r="J7" s="1"/>
      <c r="K7" s="1"/>
      <c r="L7" s="12"/>
      <c r="M7" s="38"/>
      <c r="N7" s="38"/>
      <c r="O7" s="39"/>
      <c r="P7" s="40"/>
      <c r="Q7" s="40"/>
    </row>
    <row r="8" spans="1:17">
      <c r="L8" s="12"/>
      <c r="M8" s="38" t="s">
        <v>80</v>
      </c>
      <c r="N8" s="38" t="s">
        <v>76</v>
      </c>
      <c r="O8" s="39">
        <f>O5+O6</f>
        <v>25.490000000000002</v>
      </c>
      <c r="P8" s="40">
        <f>P5+P6</f>
        <v>628.27</v>
      </c>
      <c r="Q8" s="40">
        <f>Q5+Q6</f>
        <v>107.02</v>
      </c>
    </row>
    <row r="9" spans="1:17">
      <c r="L9" s="12"/>
      <c r="M9" s="38"/>
      <c r="N9" s="38" t="s">
        <v>82</v>
      </c>
      <c r="O9" s="39">
        <v>6.41</v>
      </c>
      <c r="P9" s="40"/>
      <c r="Q9" s="40">
        <v>-24.48</v>
      </c>
    </row>
    <row r="10" spans="1:17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12"/>
      <c r="M10" s="38"/>
      <c r="N10" s="38" t="s">
        <v>77</v>
      </c>
      <c r="O10" s="39">
        <f>O8+O9</f>
        <v>31.900000000000002</v>
      </c>
      <c r="P10" s="40">
        <f>P5+P6</f>
        <v>628.27</v>
      </c>
      <c r="Q10" s="40">
        <f>Q8+Q9</f>
        <v>82.539999999999992</v>
      </c>
    </row>
    <row r="11" spans="1:17">
      <c r="M11" s="38" t="s">
        <v>78</v>
      </c>
      <c r="N11" s="38"/>
      <c r="O11" s="39">
        <v>14.54</v>
      </c>
      <c r="P11" s="40">
        <v>436.2</v>
      </c>
      <c r="Q11" s="40">
        <v>29.08</v>
      </c>
    </row>
    <row r="12" spans="1:17">
      <c r="A12" s="2" t="s">
        <v>3</v>
      </c>
      <c r="B12" s="2"/>
      <c r="E12" s="3"/>
      <c r="M12" s="38" t="s">
        <v>87</v>
      </c>
      <c r="N12" s="38" t="s">
        <v>76</v>
      </c>
      <c r="O12" s="39">
        <f>O10+O11</f>
        <v>46.44</v>
      </c>
      <c r="P12" s="40">
        <f>P10-P11</f>
        <v>192.07</v>
      </c>
      <c r="Q12" s="40">
        <f>Q10-Q11</f>
        <v>53.459999999999994</v>
      </c>
    </row>
    <row r="13" spans="1:17">
      <c r="A13" s="2"/>
      <c r="B13" s="2"/>
      <c r="C13" t="s">
        <v>8</v>
      </c>
      <c r="D13" t="s">
        <v>9</v>
      </c>
      <c r="E13" s="3" t="s">
        <v>10</v>
      </c>
      <c r="F13" t="s">
        <v>11</v>
      </c>
      <c r="M13" s="38"/>
      <c r="N13" s="38" t="s">
        <v>82</v>
      </c>
      <c r="O13" s="39">
        <v>9.18</v>
      </c>
      <c r="P13" s="40"/>
      <c r="Q13" s="40">
        <v>23.87</v>
      </c>
    </row>
    <row r="14" spans="1:17">
      <c r="A14" s="2" t="s">
        <v>4</v>
      </c>
      <c r="B14" s="2"/>
      <c r="C14" s="11">
        <v>4365</v>
      </c>
      <c r="D14" s="9">
        <v>13</v>
      </c>
      <c r="E14" s="10">
        <f>C14/D14/24</f>
        <v>13.990384615384615</v>
      </c>
      <c r="M14" s="38"/>
      <c r="N14" s="38" t="s">
        <v>77</v>
      </c>
      <c r="O14" s="39">
        <f>O12+O13</f>
        <v>55.62</v>
      </c>
      <c r="P14" s="40">
        <v>192.07</v>
      </c>
      <c r="Q14" s="40">
        <f>Q12-Q13</f>
        <v>29.589999999999993</v>
      </c>
    </row>
    <row r="15" spans="1:17">
      <c r="A15" s="2" t="s">
        <v>5</v>
      </c>
      <c r="B15" s="2"/>
      <c r="C15" s="11">
        <v>4362</v>
      </c>
      <c r="D15" s="9">
        <v>12.5</v>
      </c>
      <c r="E15" s="10">
        <f>C15/D15/24</f>
        <v>14.54</v>
      </c>
      <c r="M15" s="38" t="s">
        <v>88</v>
      </c>
      <c r="N15" s="38"/>
      <c r="O15" s="39">
        <v>25.62</v>
      </c>
      <c r="P15" s="40">
        <v>192.07</v>
      </c>
      <c r="Q15" s="40">
        <v>29.59</v>
      </c>
    </row>
    <row r="16" spans="1:17">
      <c r="A16" s="2" t="s">
        <v>6</v>
      </c>
      <c r="B16" s="2"/>
      <c r="E16" s="9">
        <v>0</v>
      </c>
      <c r="F16" s="10">
        <f>E14+E15+E16</f>
        <v>28.530384615384612</v>
      </c>
      <c r="G16" s="6" t="s">
        <v>12</v>
      </c>
      <c r="M16" s="38"/>
      <c r="N16" s="38"/>
      <c r="O16" s="44" t="s">
        <v>89</v>
      </c>
      <c r="P16" s="40"/>
      <c r="Q16" s="40"/>
    </row>
    <row r="17" spans="1:18">
      <c r="A17" s="2"/>
      <c r="B17" s="2"/>
      <c r="C17" t="s">
        <v>16</v>
      </c>
      <c r="D17" t="s">
        <v>17</v>
      </c>
      <c r="L17" s="31"/>
      <c r="M17" s="45"/>
      <c r="N17" s="45"/>
      <c r="O17" s="39"/>
      <c r="P17" s="40"/>
      <c r="Q17" s="40"/>
    </row>
    <row r="18" spans="1:18">
      <c r="A18" s="2" t="s">
        <v>13</v>
      </c>
      <c r="B18" s="2"/>
      <c r="C18" s="11">
        <v>30898</v>
      </c>
      <c r="D18" s="11">
        <v>7000</v>
      </c>
      <c r="E18" s="10">
        <f>C18/D18</f>
        <v>4.4139999999999997</v>
      </c>
    </row>
    <row r="19" spans="1:18" ht="15">
      <c r="A19" s="2" t="s">
        <v>14</v>
      </c>
      <c r="B19" s="2"/>
      <c r="C19" s="11"/>
      <c r="D19" s="11"/>
      <c r="E19" s="10">
        <f>IF(C19=0,0,C19/D19)</f>
        <v>0</v>
      </c>
      <c r="M19" s="34"/>
      <c r="N19" s="34"/>
      <c r="O19" s="35"/>
      <c r="P19" s="36"/>
      <c r="Q19" s="36"/>
      <c r="R19" s="34"/>
    </row>
    <row r="20" spans="1:18" ht="15">
      <c r="A20" s="2" t="s">
        <v>38</v>
      </c>
      <c r="B20" s="2"/>
      <c r="C20" s="11">
        <v>30898</v>
      </c>
      <c r="D20" s="11">
        <v>5000</v>
      </c>
      <c r="E20" s="10">
        <f>C20/D20</f>
        <v>6.1795999999999998</v>
      </c>
      <c r="M20" s="34"/>
      <c r="N20" s="34"/>
      <c r="O20" s="35"/>
      <c r="P20" s="36"/>
      <c r="Q20" s="36"/>
      <c r="R20" s="34"/>
    </row>
    <row r="21" spans="1:18" ht="15">
      <c r="A21" s="2" t="s">
        <v>39</v>
      </c>
      <c r="B21" s="2"/>
      <c r="C21" s="11"/>
      <c r="D21" s="11"/>
      <c r="E21" s="10">
        <f>IF(C21=0,0,C21/D21)</f>
        <v>0</v>
      </c>
      <c r="M21" s="34"/>
      <c r="N21" s="34" t="s">
        <v>83</v>
      </c>
      <c r="O21" s="35"/>
      <c r="P21" s="37">
        <v>32209</v>
      </c>
      <c r="Q21" s="36" t="s">
        <v>69</v>
      </c>
      <c r="R21" s="34"/>
    </row>
    <row r="22" spans="1:18" ht="15">
      <c r="A22" s="2" t="s">
        <v>15</v>
      </c>
      <c r="B22" s="2"/>
      <c r="C22" s="12"/>
      <c r="D22" s="12"/>
      <c r="E22" s="9">
        <v>5</v>
      </c>
      <c r="F22" s="10">
        <f>E18+E19+E20+E21+E22</f>
        <v>15.593599999999999</v>
      </c>
      <c r="G22" s="6" t="s">
        <v>18</v>
      </c>
      <c r="H22" s="6"/>
      <c r="M22" s="34"/>
      <c r="N22" s="34" t="s">
        <v>84</v>
      </c>
      <c r="O22" s="35"/>
      <c r="P22" s="37">
        <v>600</v>
      </c>
      <c r="Q22" s="36" t="s">
        <v>69</v>
      </c>
      <c r="R22" s="34"/>
    </row>
    <row r="23" spans="1:18" ht="15">
      <c r="A23" s="2"/>
      <c r="B23" s="2"/>
      <c r="F23" s="13">
        <f>F16+F22</f>
        <v>44.123984615384614</v>
      </c>
      <c r="G23" s="17" t="s">
        <v>65</v>
      </c>
      <c r="H23" s="17" t="s">
        <v>65</v>
      </c>
      <c r="I23" s="17" t="s">
        <v>65</v>
      </c>
      <c r="J23" s="2" t="s">
        <v>64</v>
      </c>
      <c r="K23" s="2"/>
      <c r="M23" s="34"/>
      <c r="N23" s="34" t="s">
        <v>85</v>
      </c>
      <c r="O23" s="35"/>
      <c r="P23" s="37">
        <f>P10+Q10</f>
        <v>710.81</v>
      </c>
      <c r="Q23" s="36" t="s">
        <v>69</v>
      </c>
      <c r="R23" s="34"/>
    </row>
    <row r="24" spans="1:18" ht="15">
      <c r="A24" s="2"/>
      <c r="B24" s="2"/>
      <c r="J24" s="2"/>
      <c r="K24" s="2"/>
      <c r="M24" s="34"/>
      <c r="N24" s="34"/>
      <c r="O24" s="35"/>
      <c r="P24" s="37"/>
      <c r="Q24" s="36"/>
      <c r="R24" s="34"/>
    </row>
    <row r="25" spans="1:18" ht="15">
      <c r="A25" s="2" t="s">
        <v>19</v>
      </c>
      <c r="B25" s="2"/>
      <c r="J25" s="2"/>
      <c r="K25" s="2"/>
      <c r="M25" s="34"/>
      <c r="N25" s="34" t="s">
        <v>86</v>
      </c>
      <c r="O25" s="35"/>
      <c r="P25" s="37">
        <f>P21-P22-P23</f>
        <v>30898.19</v>
      </c>
      <c r="Q25" s="36" t="s">
        <v>69</v>
      </c>
      <c r="R25" s="34"/>
    </row>
    <row r="26" spans="1:18" ht="15">
      <c r="A26" s="2"/>
      <c r="B26" s="2"/>
      <c r="C26" s="46" t="s">
        <v>63</v>
      </c>
      <c r="D26" s="46"/>
      <c r="E26" s="3" t="s">
        <v>10</v>
      </c>
      <c r="G26" t="s">
        <v>24</v>
      </c>
      <c r="I26" s="16" t="s">
        <v>62</v>
      </c>
      <c r="J26" s="2"/>
      <c r="K26" s="2"/>
      <c r="M26" s="34"/>
      <c r="N26" s="34"/>
      <c r="O26" s="35"/>
      <c r="P26" s="36"/>
      <c r="Q26" s="36"/>
      <c r="R26" s="34"/>
    </row>
    <row r="27" spans="1:18" ht="15">
      <c r="A27" s="2"/>
      <c r="B27" s="2"/>
      <c r="C27" t="s">
        <v>20</v>
      </c>
      <c r="D27" t="s">
        <v>21</v>
      </c>
      <c r="G27" s="3" t="s">
        <v>20</v>
      </c>
      <c r="H27" t="s">
        <v>21</v>
      </c>
      <c r="J27" s="2"/>
      <c r="K27" s="2"/>
      <c r="M27" s="34"/>
      <c r="N27" s="34"/>
      <c r="O27" s="35"/>
      <c r="P27" s="36"/>
      <c r="Q27" s="36"/>
      <c r="R27" s="34"/>
    </row>
    <row r="28" spans="1:18" ht="15">
      <c r="A28" s="2" t="s">
        <v>4</v>
      </c>
      <c r="B28" s="2"/>
      <c r="C28" s="9">
        <v>28</v>
      </c>
      <c r="D28" s="9">
        <v>2</v>
      </c>
      <c r="E28" s="10">
        <f>E14</f>
        <v>13.990384615384615</v>
      </c>
      <c r="G28" s="23">
        <f>C28*E28</f>
        <v>391.73076923076923</v>
      </c>
      <c r="H28" s="23">
        <f>D28*E28</f>
        <v>27.98076923076923</v>
      </c>
      <c r="J28" s="2"/>
      <c r="K28" s="2"/>
      <c r="M28" s="34"/>
      <c r="N28" s="34"/>
      <c r="O28" s="35"/>
      <c r="P28" s="36"/>
      <c r="Q28" s="36"/>
      <c r="R28" s="34"/>
    </row>
    <row r="29" spans="1:18" ht="15">
      <c r="A29" s="2" t="s">
        <v>22</v>
      </c>
      <c r="B29" s="2"/>
      <c r="C29" s="9">
        <v>30</v>
      </c>
      <c r="D29" s="9">
        <v>2</v>
      </c>
      <c r="E29" s="10">
        <f>E15</f>
        <v>14.54</v>
      </c>
      <c r="G29" s="23">
        <f>C29*E29</f>
        <v>436.2</v>
      </c>
      <c r="H29" s="23">
        <f>D29*E29</f>
        <v>29.08</v>
      </c>
      <c r="J29" s="2"/>
      <c r="K29" s="2"/>
      <c r="M29" s="34"/>
      <c r="N29" s="34"/>
      <c r="O29" s="35"/>
      <c r="P29" s="36"/>
      <c r="Q29" s="36"/>
      <c r="R29" s="34"/>
    </row>
    <row r="30" spans="1:18" ht="15">
      <c r="A30" s="2" t="s">
        <v>23</v>
      </c>
      <c r="B30" s="2"/>
      <c r="C30" s="9">
        <v>0</v>
      </c>
      <c r="D30" s="9">
        <v>2.6</v>
      </c>
      <c r="E30" s="10">
        <f>F22</f>
        <v>15.593599999999999</v>
      </c>
      <c r="G30" s="23">
        <f>C30*E30</f>
        <v>0</v>
      </c>
      <c r="H30" s="23">
        <f>D30*E30</f>
        <v>40.54336</v>
      </c>
      <c r="J30" s="2"/>
      <c r="K30" s="2"/>
      <c r="M30" s="34"/>
      <c r="N30" s="34"/>
      <c r="O30" s="35"/>
      <c r="P30" s="36"/>
      <c r="Q30" s="36"/>
      <c r="R30" s="34"/>
    </row>
    <row r="31" spans="1:18" ht="15">
      <c r="A31" s="2"/>
      <c r="B31" s="2"/>
      <c r="G31" s="23">
        <f>G28+G29+G30</f>
        <v>827.93076923076922</v>
      </c>
      <c r="H31" s="23">
        <f>H28+H29+H30</f>
        <v>97.604129230769217</v>
      </c>
      <c r="I31" s="17" t="s">
        <v>65</v>
      </c>
      <c r="J31" s="2" t="s">
        <v>66</v>
      </c>
      <c r="K31" s="2"/>
      <c r="M31" s="34"/>
      <c r="N31" s="34"/>
      <c r="O31" s="35"/>
      <c r="P31" s="36"/>
      <c r="Q31" s="36"/>
      <c r="R31" s="34"/>
    </row>
    <row r="32" spans="1:18">
      <c r="A32" s="2" t="s">
        <v>25</v>
      </c>
      <c r="B32" s="2"/>
      <c r="J32" s="2"/>
      <c r="K32" s="2"/>
    </row>
    <row r="33" spans="1:11" ht="13.5" thickBot="1">
      <c r="A33" s="2"/>
      <c r="B33" s="2"/>
      <c r="C33" t="s">
        <v>28</v>
      </c>
      <c r="G33" t="s">
        <v>29</v>
      </c>
      <c r="J33" s="2"/>
      <c r="K33" s="2"/>
    </row>
    <row r="34" spans="1:11" ht="13.5" thickBot="1">
      <c r="A34" s="2" t="s">
        <v>2</v>
      </c>
      <c r="B34" s="2"/>
      <c r="D34" s="10">
        <f>F23</f>
        <v>44.123984615384614</v>
      </c>
      <c r="F34" s="14" t="s">
        <v>61</v>
      </c>
      <c r="G34" s="11">
        <v>4800</v>
      </c>
      <c r="H34" s="12"/>
      <c r="I34" s="24">
        <f>D34*G34</f>
        <v>211795.12615384615</v>
      </c>
      <c r="J34" s="18" t="s">
        <v>30</v>
      </c>
      <c r="K34" s="19"/>
    </row>
    <row r="35" spans="1:11">
      <c r="A35" s="2"/>
      <c r="B35" s="2"/>
      <c r="C35" s="46" t="s">
        <v>26</v>
      </c>
      <c r="D35" s="46"/>
      <c r="G35" t="s">
        <v>27</v>
      </c>
      <c r="J35" s="2"/>
      <c r="K35" s="2"/>
    </row>
    <row r="36" spans="1:11" ht="13.5" thickBot="1">
      <c r="A36" s="2"/>
      <c r="B36" s="2"/>
      <c r="C36" t="s">
        <v>20</v>
      </c>
      <c r="D36" t="s">
        <v>21</v>
      </c>
      <c r="G36" t="s">
        <v>20</v>
      </c>
      <c r="H36" t="s">
        <v>21</v>
      </c>
      <c r="J36" s="2"/>
      <c r="K36" s="2"/>
    </row>
    <row r="37" spans="1:11" ht="13.5" thickBot="1">
      <c r="A37" s="2" t="s">
        <v>32</v>
      </c>
      <c r="B37" s="2"/>
      <c r="C37" s="1">
        <v>124</v>
      </c>
      <c r="D37" s="1">
        <v>164</v>
      </c>
      <c r="G37" s="15">
        <f>G31*C37</f>
        <v>102663.41538461538</v>
      </c>
      <c r="H37" s="15">
        <f>H31*D37</f>
        <v>16007.077193846151</v>
      </c>
      <c r="I37" s="24">
        <f>G37+H37</f>
        <v>118670.49257846153</v>
      </c>
      <c r="J37" s="18" t="s">
        <v>31</v>
      </c>
      <c r="K37" s="19"/>
    </row>
    <row r="38" spans="1:11" ht="13.5" thickBot="1">
      <c r="A38" s="2"/>
      <c r="B38" s="2"/>
      <c r="C38" t="s">
        <v>34</v>
      </c>
      <c r="D38" t="s">
        <v>35</v>
      </c>
      <c r="E38" t="s">
        <v>36</v>
      </c>
      <c r="F38" t="s">
        <v>37</v>
      </c>
      <c r="J38" s="2"/>
      <c r="K38" s="2"/>
    </row>
    <row r="39" spans="1:11" ht="13.5" thickBot="1">
      <c r="A39" s="2" t="s">
        <v>33</v>
      </c>
      <c r="B39" s="2"/>
      <c r="C39" s="11">
        <v>18900</v>
      </c>
      <c r="D39" s="11"/>
      <c r="E39" s="11">
        <v>12000</v>
      </c>
      <c r="F39" s="11"/>
      <c r="I39" s="24">
        <f>C39+D39+E39+F39</f>
        <v>30900</v>
      </c>
      <c r="J39" s="18" t="s">
        <v>40</v>
      </c>
      <c r="K39" s="19"/>
    </row>
    <row r="40" spans="1:11" ht="13.5" thickBot="1">
      <c r="A40" s="2"/>
      <c r="B40" s="2"/>
      <c r="C40" t="s">
        <v>41</v>
      </c>
      <c r="D40" t="s">
        <v>42</v>
      </c>
      <c r="J40" s="2"/>
      <c r="K40" s="2"/>
    </row>
    <row r="41" spans="1:11" ht="13.5" thickBot="1">
      <c r="A41" s="2" t="s">
        <v>44</v>
      </c>
      <c r="B41" s="2"/>
      <c r="C41" s="1">
        <v>7090</v>
      </c>
      <c r="D41" s="1"/>
      <c r="E41" s="1"/>
      <c r="F41" s="1"/>
      <c r="I41" s="20">
        <f>C41+D41+E41+F41</f>
        <v>7090</v>
      </c>
      <c r="J41" s="18" t="s">
        <v>43</v>
      </c>
      <c r="K41" s="19"/>
    </row>
    <row r="42" spans="1:11" ht="13.5" thickBot="1">
      <c r="A42" s="2"/>
      <c r="B42" s="2"/>
      <c r="C42" s="16" t="s">
        <v>67</v>
      </c>
      <c r="D42" s="16" t="s">
        <v>67</v>
      </c>
      <c r="E42" s="16" t="s">
        <v>67</v>
      </c>
      <c r="I42" s="24">
        <f>I34+I37+I39+I41</f>
        <v>368455.61873230769</v>
      </c>
      <c r="J42" s="18" t="s">
        <v>45</v>
      </c>
      <c r="K42" s="19"/>
    </row>
    <row r="43" spans="1:11" ht="13.5" thickBot="1">
      <c r="A43" s="2" t="s">
        <v>47</v>
      </c>
      <c r="B43" s="2"/>
      <c r="C43" s="1"/>
      <c r="D43" s="1"/>
      <c r="E43" s="1"/>
      <c r="F43" s="1"/>
    </row>
    <row r="44" spans="1:11" ht="13.5" thickBot="1">
      <c r="A44" s="2"/>
      <c r="B44" s="2"/>
      <c r="I44" s="27">
        <f>I42*100/(100-(C43+D43+E43))</f>
        <v>368455.61873230769</v>
      </c>
      <c r="J44" s="28" t="s">
        <v>46</v>
      </c>
      <c r="K44" s="29"/>
    </row>
    <row r="45" spans="1:11">
      <c r="A45" s="2" t="s">
        <v>48</v>
      </c>
      <c r="B45" s="2"/>
    </row>
    <row r="46" spans="1:11">
      <c r="A46" s="2"/>
      <c r="B46" s="2"/>
      <c r="C46" t="s">
        <v>49</v>
      </c>
      <c r="E46" t="s">
        <v>50</v>
      </c>
      <c r="H46" t="s">
        <v>51</v>
      </c>
      <c r="J46" s="2"/>
    </row>
    <row r="47" spans="1:11">
      <c r="A47" s="2"/>
      <c r="B47" s="2"/>
      <c r="C47" s="25">
        <f>C18+C19</f>
        <v>30898</v>
      </c>
      <c r="E47" s="15">
        <f>I44</f>
        <v>368455.61873230769</v>
      </c>
      <c r="H47" s="10">
        <f>E47/C47</f>
        <v>11.924901894372052</v>
      </c>
      <c r="I47" t="s">
        <v>68</v>
      </c>
    </row>
    <row r="48" spans="1:11">
      <c r="A48" s="2" t="s">
        <v>54</v>
      </c>
      <c r="B48" s="2"/>
    </row>
    <row r="49" spans="1:9">
      <c r="A49" s="2"/>
      <c r="B49" s="2"/>
      <c r="C49" t="s">
        <v>52</v>
      </c>
      <c r="D49" t="s">
        <v>55</v>
      </c>
      <c r="E49" t="s">
        <v>72</v>
      </c>
      <c r="G49" t="s">
        <v>52</v>
      </c>
      <c r="H49" t="s">
        <v>53</v>
      </c>
      <c r="I49" t="s">
        <v>72</v>
      </c>
    </row>
    <row r="50" spans="1:9">
      <c r="A50" s="17" t="s">
        <v>71</v>
      </c>
      <c r="B50" s="2"/>
      <c r="C50" s="9">
        <v>11.42</v>
      </c>
      <c r="D50" s="15">
        <f t="shared" ref="D50:D55" si="0">((C50*$C$47)-($I$44-$I$34))/$F$23</f>
        <v>4446.4403913587548</v>
      </c>
      <c r="E50" s="22">
        <f t="shared" ref="E50:E55" si="1">D50/$G$34-1</f>
        <v>-7.3658251800259422E-2</v>
      </c>
      <c r="G50" s="10">
        <f>C55+A52</f>
        <v>14.424901894372052</v>
      </c>
      <c r="H50" s="15">
        <f t="shared" ref="H50:H55" si="2">((G50*$C$47)-($I$44-$I$34))/$F$23</f>
        <v>6550.6351856778401</v>
      </c>
      <c r="I50" s="22">
        <f t="shared" ref="I50:I55" si="3">H50/$G$34-1</f>
        <v>0.36471566368288344</v>
      </c>
    </row>
    <row r="51" spans="1:9">
      <c r="A51" s="21" t="s">
        <v>61</v>
      </c>
      <c r="B51" s="2"/>
      <c r="C51" s="10">
        <f>H47</f>
        <v>11.924901894372052</v>
      </c>
      <c r="D51" s="15">
        <f t="shared" si="0"/>
        <v>4800</v>
      </c>
      <c r="E51" s="22">
        <f t="shared" si="1"/>
        <v>0</v>
      </c>
      <c r="G51" s="10">
        <f>G50+A52</f>
        <v>14.924901894372052</v>
      </c>
      <c r="H51" s="15">
        <f t="shared" si="2"/>
        <v>6900.7622228134078</v>
      </c>
      <c r="I51" s="22">
        <f t="shared" si="3"/>
        <v>0.43765879641946004</v>
      </c>
    </row>
    <row r="52" spans="1:9">
      <c r="A52" s="26">
        <v>0.5</v>
      </c>
      <c r="B52" s="2"/>
      <c r="C52" s="10">
        <f>H47+A52</f>
        <v>12.424901894372052</v>
      </c>
      <c r="D52" s="15">
        <f t="shared" si="0"/>
        <v>5150.1270371355686</v>
      </c>
      <c r="E52" s="22">
        <f t="shared" si="1"/>
        <v>7.2943132736576821E-2</v>
      </c>
      <c r="G52" s="10">
        <f>G51+A52</f>
        <v>15.424901894372052</v>
      </c>
      <c r="H52" s="15">
        <f t="shared" si="2"/>
        <v>7250.8892599489764</v>
      </c>
      <c r="I52" s="22">
        <f t="shared" si="3"/>
        <v>0.51060192915603664</v>
      </c>
    </row>
    <row r="53" spans="1:9">
      <c r="A53" s="2"/>
      <c r="B53" s="2"/>
      <c r="C53" s="10">
        <f>C52+A52</f>
        <v>12.924901894372052</v>
      </c>
      <c r="D53" s="15">
        <f t="shared" si="0"/>
        <v>5500.2540742711362</v>
      </c>
      <c r="E53" s="22">
        <f t="shared" si="1"/>
        <v>0.14588626547315342</v>
      </c>
      <c r="G53" s="10">
        <f>G52+A52</f>
        <v>15.924901894372052</v>
      </c>
      <c r="H53" s="15">
        <f t="shared" si="2"/>
        <v>7601.016297084544</v>
      </c>
      <c r="I53" s="22">
        <f t="shared" si="3"/>
        <v>0.58354506189261324</v>
      </c>
    </row>
    <row r="54" spans="1:9">
      <c r="A54" s="2"/>
      <c r="B54" s="2"/>
      <c r="C54" s="10">
        <f>C53+A52</f>
        <v>13.424901894372052</v>
      </c>
      <c r="D54" s="15">
        <f t="shared" si="0"/>
        <v>5850.3811114067039</v>
      </c>
      <c r="E54" s="22">
        <f t="shared" si="1"/>
        <v>0.21882939820973002</v>
      </c>
      <c r="G54" s="10">
        <f>G53+A52</f>
        <v>16.424901894372052</v>
      </c>
      <c r="H54" s="15">
        <f t="shared" si="2"/>
        <v>7951.1433342201117</v>
      </c>
      <c r="I54" s="22">
        <f t="shared" si="3"/>
        <v>0.65648819462918984</v>
      </c>
    </row>
    <row r="55" spans="1:9">
      <c r="A55" s="2"/>
      <c r="B55" s="2"/>
      <c r="C55" s="10">
        <f>C54+A52</f>
        <v>13.924901894372052</v>
      </c>
      <c r="D55" s="15">
        <f t="shared" si="0"/>
        <v>6200.5081485422725</v>
      </c>
      <c r="E55" s="22">
        <f t="shared" si="1"/>
        <v>0.29177253094630684</v>
      </c>
      <c r="G55" s="9"/>
      <c r="H55" s="15">
        <f t="shared" si="2"/>
        <v>-3550.4611368176179</v>
      </c>
      <c r="I55" s="22">
        <f t="shared" si="3"/>
        <v>-1.7396794035036702</v>
      </c>
    </row>
    <row r="56" spans="1:9">
      <c r="A56" s="2"/>
      <c r="B56" s="2"/>
    </row>
    <row r="57" spans="1:9">
      <c r="A57" s="2" t="s">
        <v>56</v>
      </c>
      <c r="B57" s="2"/>
    </row>
    <row r="58" spans="1:9">
      <c r="A58" s="2"/>
      <c r="B58" s="2"/>
      <c r="C58" s="2" t="s">
        <v>49</v>
      </c>
      <c r="D58" s="2" t="s">
        <v>52</v>
      </c>
      <c r="E58" s="2" t="s">
        <v>57</v>
      </c>
      <c r="F58" s="2" t="s">
        <v>58</v>
      </c>
      <c r="G58" s="2" t="s">
        <v>59</v>
      </c>
      <c r="H58" s="2" t="s">
        <v>53</v>
      </c>
    </row>
    <row r="59" spans="1:9">
      <c r="A59" s="2"/>
      <c r="C59" s="3" t="s">
        <v>69</v>
      </c>
      <c r="D59" s="3" t="s">
        <v>70</v>
      </c>
      <c r="E59" s="3" t="s">
        <v>61</v>
      </c>
      <c r="F59" s="3" t="s">
        <v>61</v>
      </c>
      <c r="G59" s="3" t="s">
        <v>61</v>
      </c>
      <c r="H59" s="3" t="s">
        <v>61</v>
      </c>
    </row>
    <row r="60" spans="1:9">
      <c r="C60" s="15">
        <f>C47</f>
        <v>30898</v>
      </c>
      <c r="D60" s="9">
        <v>13</v>
      </c>
      <c r="E60" s="15">
        <f>C60*D60</f>
        <v>401674</v>
      </c>
      <c r="F60" s="15">
        <f>I42+C43/100*E60</f>
        <v>368455.61873230769</v>
      </c>
      <c r="G60" s="15">
        <f>E60-F60</f>
        <v>33218.381267692312</v>
      </c>
      <c r="H60" s="15">
        <f>((C60*D60)-(I44-I34))/F23</f>
        <v>5552.8418287071499</v>
      </c>
      <c r="I60" t="s">
        <v>60</v>
      </c>
    </row>
  </sheetData>
  <mergeCells count="2">
    <mergeCell ref="C26:D26"/>
    <mergeCell ref="C35:D35"/>
  </mergeCells>
  <phoneticPr fontId="3" type="noConversion"/>
  <pageMargins left="0.75" right="0.75" top="1" bottom="1" header="0.5" footer="0.5"/>
  <pageSetup paperSize="9" scale="7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2" sqref="D32"/>
    </sheetView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Nome de utilizador</dc:creator>
  <cp:lastModifiedBy>Albano</cp:lastModifiedBy>
  <cp:lastPrinted>2009-05-12T21:36:17Z</cp:lastPrinted>
  <dcterms:created xsi:type="dcterms:W3CDTF">2008-05-18T15:26:59Z</dcterms:created>
  <dcterms:modified xsi:type="dcterms:W3CDTF">2010-11-21T19:22:17Z</dcterms:modified>
</cp:coreProperties>
</file>